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<sst xmlns="http://schemas.openxmlformats.org/spreadsheetml/2006/main" count="61" uniqueCount="30">
  <si>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Отчет № 7. 15.08.2023 13:14:57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</si>
  <si>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</si>
  <si>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муниципального образования город Ершов Ершовского муниципального района Саратовской области пятого созыва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</si>
  <si>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</si>
  <si>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</si>
  <si>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</si>
  <si>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</si>
  <si>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</si>
  <si>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</si>
  <si>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</si>
  <si>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</si>
  <si>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</si>
  <si>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</si>
  <si>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</si>
  <si>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</si>
  <si>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</si>
  <si>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</si>
  <si>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</si>
  <si>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</si>
  <si>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</si>
  <si>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</si>
  <si>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</si>
  <si>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</si>
  <si>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</si>
  <si>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Председатель</t>
  </si>
  <si>
    <t>Территориальной избирательной комиссии Ершовского муниципального района</t>
  </si>
  <si>
    <t>(подпись, дата)</t>
  </si>
  <si>
    <t>Г.Н. Гречишников</t>
  </si>
  <si>
    <t>(инициалы, фамилия)</t>
  </si>
  <si>
    <t>По состоянию на 14.08.2023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</si>
</sst>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0" xfId="0" applyFont="1" applyFill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42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2" fillId="34" borderId="14" xfId="0" applyNumberFormat="1" applyFont="1" applyFill="1" applyBorder="1" applyAlignment="1">
      <alignment horizontal="center" vertical="center" wrapText="1"/>
    </xf>
    <xf numFmtId="0" fontId="42" fillId="34" borderId="15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2" fillId="34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>
      <alignment horizontal="left" vertical="center" wrapText="1"/>
    </xf>
    <xf numFmtId="4" fontId="43" fillId="33" borderId="16" xfId="0" applyNumberFormat="1" applyFont="1" applyFill="1" applyBorder="1" applyAlignment="1">
      <alignment horizontal="right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left" vertical="center" wrapText="1"/>
    </xf>
    <xf numFmtId="4" fontId="42" fillId="34" borderId="16" xfId="0" applyNumberFormat="1" applyFont="1" applyFill="1" applyBorder="1" applyAlignment="1">
      <alignment horizontal="right" vertical="center" wrapText="1"/>
    </xf>
    <xf numFmtId="1" fontId="42" fillId="34" borderId="16" xfId="0" applyNumberFormat="1" applyFont="1" applyFill="1" applyBorder="1" applyAlignment="1">
      <alignment horizontal="center" vertical="center" wrapText="1"/>
    </xf>
    <xf numFmtId="164" fontId="42" fillId="34" borderId="16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left" wrapText="1"/>
    </xf>
    <xf numFmtId="49" fontId="44" fillId="0" borderId="0" xfId="0" applyNumberFormat="1" applyFont="1" applyAlignment="1">
      <alignment horizontal="left" vertical="top" wrapText="1"/>
    </xf>
    <xf numFmtId="49" fontId="44" fillId="0" borderId="17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center" vertical="top" wrapText="1"/>
    </xf>
    <xf numFmtId="49" fontId="44" fillId="0" borderId="17" xfId="0" applyNumberFormat="1" applyFont="1" applyBorder="1" applyAlignment="1">
      <alignment horizontal="right" vertical="center" wrapText="1"/>
    </xf>
    <xf numFmtId="49" fontId="44" fillId="0" borderId="18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L8" sqref="L8:L9"/>
    </sheetView>
  </sheetViews>
  <sheetFormatPr defaultColWidth="9.140625" defaultRowHeight="15"/>
  <cols>
    <col min="1" max="1" width="8.140625" style="0" customWidth="1"/>
    <col min="2" max="3" width="12.7109375" style="0" customWidth="1"/>
    <col min="4" max="5" width="15.7109375" style="0" customWidth="1"/>
    <col min="6" max="6" width="9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9.710937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 t="s">
        <v>0</v>
      </c>
    </row>
    <row r="2" spans="1:14" ht="20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>
      <c r="N4" s="5" t="s">
        <v>29</v>
      </c>
    </row>
    <row r="5" ht="15">
      <c r="N5" s="5" t="s">
        <v>3</v>
      </c>
    </row>
    <row r="6" spans="1:14" ht="24" customHeight="1">
      <c r="A6" s="6" t="str">
        <f>"№
п/п"</f>
        <v>№
п/п</v>
      </c>
      <c r="B6" s="6" t="str">
        <f>"Наименование территории"</f>
        <v>Наименование территории</v>
      </c>
      <c r="C6" s="6" t="str">
        <f>"Фамилия, имя, отчество кандидата"</f>
        <v>Фамилия, имя, отчество кандидата</v>
      </c>
      <c r="D6" s="9" t="str">
        <f>"Поступило средств"</f>
        <v>Поступило средств</v>
      </c>
      <c r="E6" s="10"/>
      <c r="F6" s="10"/>
      <c r="G6" s="10"/>
      <c r="H6" s="11"/>
      <c r="I6" s="9" t="str">
        <f>"Израсходовано средств"</f>
        <v>Израсходовано средств</v>
      </c>
      <c r="J6" s="10"/>
      <c r="K6" s="10"/>
      <c r="L6" s="11"/>
      <c r="M6" s="9" t="str">
        <f>"Возвращено средств"</f>
        <v>Возвращено средств</v>
      </c>
      <c r="N6" s="11"/>
    </row>
    <row r="7" spans="1:15" ht="52.5" customHeight="1">
      <c r="A7" s="7"/>
      <c r="B7" s="7"/>
      <c r="C7" s="7"/>
      <c r="D7" s="6" t="str">
        <f>"всего"</f>
        <v>всего</v>
      </c>
      <c r="E7" s="9" t="str">
        <f>"из них"</f>
        <v>из них</v>
      </c>
      <c r="F7" s="10"/>
      <c r="G7" s="10"/>
      <c r="H7" s="11"/>
      <c r="I7" s="6" t="str">
        <f>"всего"</f>
        <v>всего</v>
      </c>
      <c r="J7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>"сумма, тыс. руб."</f>
        <v>сумма, тыс. руб.</v>
      </c>
      <c r="N7" s="6" t="str">
        <f>"основание возврата"</f>
        <v>основание возврата</v>
      </c>
      <c r="O7" s="4"/>
    </row>
    <row r="8" spans="1:15" ht="69.75" customHeight="1">
      <c r="A8" s="7"/>
      <c r="B8" s="7"/>
      <c r="C8" s="7"/>
      <c r="D8" s="7"/>
      <c r="E8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>"дата операции"</f>
        <v>дата операции</v>
      </c>
      <c r="K8" s="6" t="str">
        <f>"сумма, тыс. руб."</f>
        <v>сумма, тыс. руб.</v>
      </c>
      <c r="L8" s="6" t="str">
        <f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 ht="15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5</v>
      </c>
      <c r="B11" s="16" t="str">
        <f>"Округ №1 (№ 1)"</f>
        <v>Округ №1 (№ 1)</v>
      </c>
      <c r="C11" s="16" t="str">
        <f>"Михальчева Ольга Николаевна"</f>
        <v>Михальчева Ольга Николаевна</v>
      </c>
      <c r="D11" s="17">
        <v>1.5</v>
      </c>
      <c r="E11" s="17"/>
      <c r="F11" s="16">
        <f>""</f>
      </c>
      <c r="G11" s="17"/>
      <c r="H11" s="18"/>
      <c r="I11" s="17">
        <v>0</v>
      </c>
      <c r="J11" s="19"/>
      <c r="K11" s="17"/>
      <c r="L11" s="16">
        <f>""</f>
      </c>
      <c r="M11" s="17"/>
      <c r="N11" s="16">
        <f>""</f>
      </c>
      <c r="O11" s="13"/>
    </row>
    <row r="12" spans="1:15" ht="30" customHeight="1">
      <c r="A12" s="14" t="s">
        <v>6</v>
      </c>
      <c r="B12" s="20">
        <f>""</f>
      </c>
      <c r="C12" s="20" t="str">
        <f>"Итого по кандидату"</f>
        <v>Итого по кандидату</v>
      </c>
      <c r="D12" s="21">
        <v>1.5</v>
      </c>
      <c r="E12" s="21">
        <v>0</v>
      </c>
      <c r="F12" s="20">
        <f>""</f>
      </c>
      <c r="G12" s="21">
        <v>0</v>
      </c>
      <c r="H12" s="22"/>
      <c r="I12" s="21">
        <v>0</v>
      </c>
      <c r="J12" s="23"/>
      <c r="K12" s="21">
        <v>0</v>
      </c>
      <c r="L12" s="20">
        <f>""</f>
      </c>
      <c r="M12" s="21">
        <v>0</v>
      </c>
      <c r="N12" s="20">
        <f>""</f>
      </c>
      <c r="O12" s="13"/>
    </row>
    <row r="13" spans="1:15" ht="75" customHeight="1">
      <c r="A13" s="14" t="s">
        <v>6</v>
      </c>
      <c r="B13" s="20">
        <f>""</f>
      </c>
      <c r="C13" s="20" t="str">
        <f>"Избирательный округ (Округ №1 (№ 1)), всего"</f>
        <v>Избирательный округ (Округ №1 (№ 1)), всего</v>
      </c>
      <c r="D13" s="21">
        <v>1.5</v>
      </c>
      <c r="E13" s="21">
        <v>0</v>
      </c>
      <c r="F13" s="20">
        <f>""</f>
      </c>
      <c r="G13" s="21">
        <v>0</v>
      </c>
      <c r="H13" s="22"/>
      <c r="I13" s="21">
        <v>0</v>
      </c>
      <c r="J13" s="23"/>
      <c r="K13" s="21">
        <v>0</v>
      </c>
      <c r="L13" s="20">
        <f>""</f>
      </c>
      <c r="M13" s="21">
        <v>0</v>
      </c>
      <c r="N13" s="20">
        <f>""</f>
      </c>
      <c r="O13" s="13"/>
    </row>
    <row r="14" spans="1:15" ht="60" customHeight="1">
      <c r="A14" s="15" t="s">
        <v>7</v>
      </c>
      <c r="B14" s="16" t="str">
        <f>"Округ №2 (№ 2)"</f>
        <v>Округ №2 (№ 2)</v>
      </c>
      <c r="C14" s="16" t="str">
        <f>"Костяшкина Юлия Александровна"</f>
        <v>Костяшкина Юлия Александровна</v>
      </c>
      <c r="D14" s="17">
        <v>0.05</v>
      </c>
      <c r="E14" s="17"/>
      <c r="F14" s="16">
        <f>""</f>
      </c>
      <c r="G14" s="17"/>
      <c r="H14" s="18"/>
      <c r="I14" s="17">
        <v>0.05</v>
      </c>
      <c r="J14" s="19"/>
      <c r="K14" s="17"/>
      <c r="L14" s="16">
        <f>""</f>
      </c>
      <c r="M14" s="17"/>
      <c r="N14" s="16">
        <f>""</f>
      </c>
      <c r="O14" s="13"/>
    </row>
    <row r="15" spans="1:15" ht="30" customHeight="1">
      <c r="A15" s="14" t="s">
        <v>6</v>
      </c>
      <c r="B15" s="20">
        <f>""</f>
      </c>
      <c r="C15" s="20" t="str">
        <f>"Итого по кандидату"</f>
        <v>Итого по кандидату</v>
      </c>
      <c r="D15" s="21">
        <v>0.05</v>
      </c>
      <c r="E15" s="21">
        <v>0</v>
      </c>
      <c r="F15" s="20">
        <f>""</f>
      </c>
      <c r="G15" s="21">
        <v>0</v>
      </c>
      <c r="H15" s="22"/>
      <c r="I15" s="21">
        <v>0.05</v>
      </c>
      <c r="J15" s="23"/>
      <c r="K15" s="21">
        <v>0</v>
      </c>
      <c r="L15" s="20">
        <f>""</f>
      </c>
      <c r="M15" s="21">
        <v>0</v>
      </c>
      <c r="N15" s="20">
        <f>""</f>
      </c>
      <c r="O15" s="13"/>
    </row>
    <row r="16" spans="1:15" ht="75" customHeight="1">
      <c r="A16" s="14" t="s">
        <v>6</v>
      </c>
      <c r="B16" s="20">
        <f>""</f>
      </c>
      <c r="C16" s="20" t="str">
        <f>"Избирательный округ (Округ №2 (№ 2)), всего"</f>
        <v>Избирательный округ (Округ №2 (№ 2)), всего</v>
      </c>
      <c r="D16" s="21">
        <v>0.05</v>
      </c>
      <c r="E16" s="21">
        <v>0</v>
      </c>
      <c r="F16" s="20">
        <f>""</f>
      </c>
      <c r="G16" s="21">
        <v>0</v>
      </c>
      <c r="H16" s="22"/>
      <c r="I16" s="21">
        <v>0.05</v>
      </c>
      <c r="J16" s="23"/>
      <c r="K16" s="21">
        <v>0</v>
      </c>
      <c r="L16" s="20">
        <f>""</f>
      </c>
      <c r="M16" s="21">
        <v>0</v>
      </c>
      <c r="N16" s="20">
        <f>""</f>
      </c>
      <c r="O16" s="13"/>
    </row>
    <row r="17" spans="1:15" ht="45" customHeight="1">
      <c r="A17" s="15" t="s">
        <v>8</v>
      </c>
      <c r="B17" s="16" t="str">
        <f>"Округ №3 (№ 3)"</f>
        <v>Округ №3 (№ 3)</v>
      </c>
      <c r="C17" s="16" t="str">
        <f>"Марченко Ольга Николаевна"</f>
        <v>Марченко Ольга Николаевна</v>
      </c>
      <c r="D17" s="17">
        <v>0.05</v>
      </c>
      <c r="E17" s="17"/>
      <c r="F17" s="16">
        <f>""</f>
      </c>
      <c r="G17" s="17"/>
      <c r="H17" s="18"/>
      <c r="I17" s="17">
        <v>0.05</v>
      </c>
      <c r="J17" s="19"/>
      <c r="K17" s="17"/>
      <c r="L17" s="16">
        <f>""</f>
      </c>
      <c r="M17" s="17"/>
      <c r="N17" s="16">
        <f>""</f>
      </c>
      <c r="O17" s="13"/>
    </row>
    <row r="18" spans="1:15" ht="30" customHeight="1">
      <c r="A18" s="14" t="s">
        <v>6</v>
      </c>
      <c r="B18" s="20">
        <f>""</f>
      </c>
      <c r="C18" s="20" t="str">
        <f>"Итого по кандидату"</f>
        <v>Итого по кандидату</v>
      </c>
      <c r="D18" s="21">
        <v>0.05</v>
      </c>
      <c r="E18" s="21">
        <v>0</v>
      </c>
      <c r="F18" s="20">
        <f>""</f>
      </c>
      <c r="G18" s="21">
        <v>0</v>
      </c>
      <c r="H18" s="22"/>
      <c r="I18" s="21">
        <v>0.05</v>
      </c>
      <c r="J18" s="23"/>
      <c r="K18" s="21">
        <v>0</v>
      </c>
      <c r="L18" s="20">
        <f>""</f>
      </c>
      <c r="M18" s="21">
        <v>0</v>
      </c>
      <c r="N18" s="20">
        <f>""</f>
      </c>
      <c r="O18" s="13"/>
    </row>
    <row r="19" spans="1:15" ht="75" customHeight="1">
      <c r="A19" s="14" t="s">
        <v>6</v>
      </c>
      <c r="B19" s="20">
        <f>""</f>
      </c>
      <c r="C19" s="20" t="str">
        <f>"Избирательный округ (Округ №3 (№ 3)), всего"</f>
        <v>Избирательный округ (Округ №3 (№ 3)), всего</v>
      </c>
      <c r="D19" s="21">
        <v>0.05</v>
      </c>
      <c r="E19" s="21">
        <v>0</v>
      </c>
      <c r="F19" s="20">
        <f>""</f>
      </c>
      <c r="G19" s="21">
        <v>0</v>
      </c>
      <c r="H19" s="22"/>
      <c r="I19" s="21">
        <v>0.05</v>
      </c>
      <c r="J19" s="23"/>
      <c r="K19" s="21">
        <v>0</v>
      </c>
      <c r="L19" s="20">
        <f>""</f>
      </c>
      <c r="M19" s="21">
        <v>0</v>
      </c>
      <c r="N19" s="20">
        <f>""</f>
      </c>
      <c r="O19" s="13"/>
    </row>
    <row r="20" spans="1:15" ht="45" customHeight="1">
      <c r="A20" s="15" t="s">
        <v>9</v>
      </c>
      <c r="B20" s="16" t="str">
        <f>"Округ №4 (№ 4)"</f>
        <v>Округ №4 (№ 4)</v>
      </c>
      <c r="C20" s="16" t="str">
        <f>"Бешанов Дмитрий Евгеньевич"</f>
        <v>Бешанов Дмитрий Евгеньевич</v>
      </c>
      <c r="D20" s="17">
        <v>0.1</v>
      </c>
      <c r="E20" s="17"/>
      <c r="F20" s="16">
        <f>""</f>
      </c>
      <c r="G20" s="17"/>
      <c r="H20" s="18"/>
      <c r="I20" s="17">
        <v>0</v>
      </c>
      <c r="J20" s="19"/>
      <c r="K20" s="17"/>
      <c r="L20" s="16">
        <f>""</f>
      </c>
      <c r="M20" s="17"/>
      <c r="N20" s="16">
        <f>""</f>
      </c>
      <c r="O20" s="13"/>
    </row>
    <row r="21" spans="1:15" ht="30" customHeight="1">
      <c r="A21" s="14" t="s">
        <v>6</v>
      </c>
      <c r="B21" s="20">
        <f>""</f>
      </c>
      <c r="C21" s="20" t="str">
        <f>"Итого по кандидату"</f>
        <v>Итого по кандидату</v>
      </c>
      <c r="D21" s="21">
        <v>0.1</v>
      </c>
      <c r="E21" s="21">
        <v>0</v>
      </c>
      <c r="F21" s="20">
        <f>""</f>
      </c>
      <c r="G21" s="21">
        <v>0</v>
      </c>
      <c r="H21" s="22"/>
      <c r="I21" s="21">
        <v>0</v>
      </c>
      <c r="J21" s="23"/>
      <c r="K21" s="21">
        <v>0</v>
      </c>
      <c r="L21" s="20">
        <f>""</f>
      </c>
      <c r="M21" s="21">
        <v>0</v>
      </c>
      <c r="N21" s="20">
        <f>""</f>
      </c>
      <c r="O21" s="13"/>
    </row>
    <row r="22" spans="1:15" ht="60" customHeight="1">
      <c r="A22" s="15" t="s">
        <v>10</v>
      </c>
      <c r="B22" s="16" t="str">
        <f>"Округ №4 (№ 4)"</f>
        <v>Округ №4 (№ 4)</v>
      </c>
      <c r="C22" s="16" t="str">
        <f>"Симин Николай Геннадьевич"</f>
        <v>Симин Николай Геннадьевич</v>
      </c>
      <c r="D22" s="17">
        <v>1.5</v>
      </c>
      <c r="E22" s="17"/>
      <c r="F22" s="16">
        <f>""</f>
      </c>
      <c r="G22" s="17"/>
      <c r="H22" s="18"/>
      <c r="I22" s="17">
        <v>0</v>
      </c>
      <c r="J22" s="19"/>
      <c r="K22" s="17"/>
      <c r="L22" s="16">
        <f>""</f>
      </c>
      <c r="M22" s="17"/>
      <c r="N22" s="16">
        <f>""</f>
      </c>
      <c r="O22" s="13"/>
    </row>
    <row r="23" spans="1:15" ht="30" customHeight="1">
      <c r="A23" s="14" t="s">
        <v>6</v>
      </c>
      <c r="B23" s="20">
        <f>""</f>
      </c>
      <c r="C23" s="20" t="str">
        <f>"Итого по кандидату"</f>
        <v>Итого по кандидату</v>
      </c>
      <c r="D23" s="21">
        <v>1.5</v>
      </c>
      <c r="E23" s="21">
        <v>0</v>
      </c>
      <c r="F23" s="20">
        <f>""</f>
      </c>
      <c r="G23" s="21">
        <v>0</v>
      </c>
      <c r="H23" s="22"/>
      <c r="I23" s="21">
        <v>0</v>
      </c>
      <c r="J23" s="23"/>
      <c r="K23" s="21">
        <v>0</v>
      </c>
      <c r="L23" s="20">
        <f>""</f>
      </c>
      <c r="M23" s="21">
        <v>0</v>
      </c>
      <c r="N23" s="20">
        <f>""</f>
      </c>
      <c r="O23" s="13"/>
    </row>
    <row r="24" spans="1:15" ht="75" customHeight="1">
      <c r="A24" s="14" t="s">
        <v>6</v>
      </c>
      <c r="B24" s="20">
        <f>""</f>
      </c>
      <c r="C24" s="20" t="str">
        <f>"Избирательный округ (Округ №4 (№ 4)), всего"</f>
        <v>Избирательный округ (Округ №4 (№ 4)), всего</v>
      </c>
      <c r="D24" s="21">
        <v>1.6</v>
      </c>
      <c r="E24" s="21">
        <v>0</v>
      </c>
      <c r="F24" s="20">
        <f>""</f>
      </c>
      <c r="G24" s="21">
        <v>0</v>
      </c>
      <c r="H24" s="22"/>
      <c r="I24" s="21">
        <v>0</v>
      </c>
      <c r="J24" s="23"/>
      <c r="K24" s="21">
        <v>0</v>
      </c>
      <c r="L24" s="20">
        <f>""</f>
      </c>
      <c r="M24" s="21">
        <v>0</v>
      </c>
      <c r="N24" s="20">
        <f>""</f>
      </c>
      <c r="O24" s="13"/>
    </row>
    <row r="25" spans="1:15" ht="45" customHeight="1">
      <c r="A25" s="15" t="s">
        <v>11</v>
      </c>
      <c r="B25" s="16" t="str">
        <f>"Округ №5 (№ 5)"</f>
        <v>Округ №5 (№ 5)</v>
      </c>
      <c r="C25" s="16" t="str">
        <f>"Деулин Александр Алексеевич"</f>
        <v>Деулин Александр Алексеевич</v>
      </c>
      <c r="D25" s="17">
        <v>0.1</v>
      </c>
      <c r="E25" s="17"/>
      <c r="F25" s="16">
        <f>""</f>
      </c>
      <c r="G25" s="17"/>
      <c r="H25" s="18"/>
      <c r="I25" s="17">
        <v>0</v>
      </c>
      <c r="J25" s="19"/>
      <c r="K25" s="17"/>
      <c r="L25" s="16">
        <f>""</f>
      </c>
      <c r="M25" s="17"/>
      <c r="N25" s="16">
        <f>""</f>
      </c>
      <c r="O25" s="13"/>
    </row>
    <row r="26" spans="1:15" ht="30" customHeight="1">
      <c r="A26" s="14" t="s">
        <v>6</v>
      </c>
      <c r="B26" s="20">
        <f>""</f>
      </c>
      <c r="C26" s="20" t="str">
        <f>"Итого по кандидату"</f>
        <v>Итого по кандидату</v>
      </c>
      <c r="D26" s="21">
        <v>0.1</v>
      </c>
      <c r="E26" s="21">
        <v>0</v>
      </c>
      <c r="F26" s="20">
        <f>""</f>
      </c>
      <c r="G26" s="21">
        <v>0</v>
      </c>
      <c r="H26" s="22"/>
      <c r="I26" s="21">
        <v>0</v>
      </c>
      <c r="J26" s="23"/>
      <c r="K26" s="21">
        <v>0</v>
      </c>
      <c r="L26" s="20">
        <f>""</f>
      </c>
      <c r="M26" s="21">
        <v>0</v>
      </c>
      <c r="N26" s="20">
        <f>""</f>
      </c>
      <c r="O26" s="13"/>
    </row>
    <row r="27" spans="1:15" ht="45" customHeight="1">
      <c r="A27" s="15" t="s">
        <v>12</v>
      </c>
      <c r="B27" s="16" t="str">
        <f>"Округ №5 (№ 5)"</f>
        <v>Округ №5 (№ 5)</v>
      </c>
      <c r="C27" s="16" t="str">
        <f>"Ханбиков Рустям Жафарович"</f>
        <v>Ханбиков Рустям Жафарович</v>
      </c>
      <c r="D27" s="17">
        <v>1.5</v>
      </c>
      <c r="E27" s="17"/>
      <c r="F27" s="16">
        <f>""</f>
      </c>
      <c r="G27" s="17"/>
      <c r="H27" s="18"/>
      <c r="I27" s="17">
        <v>0</v>
      </c>
      <c r="J27" s="19"/>
      <c r="K27" s="17"/>
      <c r="L27" s="16">
        <f>""</f>
      </c>
      <c r="M27" s="17"/>
      <c r="N27" s="16">
        <f>""</f>
      </c>
      <c r="O27" s="13"/>
    </row>
    <row r="28" spans="1:15" ht="30" customHeight="1">
      <c r="A28" s="14" t="s">
        <v>6</v>
      </c>
      <c r="B28" s="20">
        <f>""</f>
      </c>
      <c r="C28" s="20" t="str">
        <f>"Итого по кандидату"</f>
        <v>Итого по кандидату</v>
      </c>
      <c r="D28" s="21">
        <v>1.5</v>
      </c>
      <c r="E28" s="21">
        <v>0</v>
      </c>
      <c r="F28" s="20">
        <f>""</f>
      </c>
      <c r="G28" s="21">
        <v>0</v>
      </c>
      <c r="H28" s="22"/>
      <c r="I28" s="21">
        <v>0</v>
      </c>
      <c r="J28" s="23"/>
      <c r="K28" s="21">
        <v>0</v>
      </c>
      <c r="L28" s="20">
        <f>""</f>
      </c>
      <c r="M28" s="21">
        <v>0</v>
      </c>
      <c r="N28" s="20">
        <f>""</f>
      </c>
      <c r="O28" s="13"/>
    </row>
    <row r="29" spans="1:15" ht="75" customHeight="1">
      <c r="A29" s="14" t="s">
        <v>6</v>
      </c>
      <c r="B29" s="20">
        <f>""</f>
      </c>
      <c r="C29" s="20" t="str">
        <f>"Избирательный округ (Округ №5 (№ 5)), всего"</f>
        <v>Избирательный округ (Округ №5 (№ 5)), всего</v>
      </c>
      <c r="D29" s="21">
        <v>1.6</v>
      </c>
      <c r="E29" s="21">
        <v>0</v>
      </c>
      <c r="F29" s="20">
        <f>""</f>
      </c>
      <c r="G29" s="21">
        <v>0</v>
      </c>
      <c r="H29" s="22"/>
      <c r="I29" s="21">
        <v>0</v>
      </c>
      <c r="J29" s="23"/>
      <c r="K29" s="21">
        <v>0</v>
      </c>
      <c r="L29" s="20">
        <f>""</f>
      </c>
      <c r="M29" s="21">
        <v>0</v>
      </c>
      <c r="N29" s="20">
        <f>""</f>
      </c>
      <c r="O29" s="13"/>
    </row>
    <row r="30" spans="1:15" ht="45" customHeight="1">
      <c r="A30" s="15" t="s">
        <v>13</v>
      </c>
      <c r="B30" s="16" t="str">
        <f>"Округ №6 (№ 6)"</f>
        <v>Округ №6 (№ 6)</v>
      </c>
      <c r="C30" s="16" t="str">
        <f>"Громадюк Николай Петрович"</f>
        <v>Громадюк Николай Петрович</v>
      </c>
      <c r="D30" s="17">
        <v>0.05</v>
      </c>
      <c r="E30" s="17"/>
      <c r="F30" s="16">
        <f>""</f>
      </c>
      <c r="G30" s="17"/>
      <c r="H30" s="18"/>
      <c r="I30" s="17">
        <v>0.05</v>
      </c>
      <c r="J30" s="19"/>
      <c r="K30" s="17"/>
      <c r="L30" s="16">
        <f>""</f>
      </c>
      <c r="M30" s="17"/>
      <c r="N30" s="16">
        <f>""</f>
      </c>
      <c r="O30" s="13"/>
    </row>
    <row r="31" spans="1:15" ht="30" customHeight="1">
      <c r="A31" s="14" t="s">
        <v>6</v>
      </c>
      <c r="B31" s="20">
        <f>""</f>
      </c>
      <c r="C31" s="20" t="str">
        <f>"Итого по кандидату"</f>
        <v>Итого по кандидату</v>
      </c>
      <c r="D31" s="21">
        <v>0.05</v>
      </c>
      <c r="E31" s="21">
        <v>0</v>
      </c>
      <c r="F31" s="20">
        <f>""</f>
      </c>
      <c r="G31" s="21">
        <v>0</v>
      </c>
      <c r="H31" s="22"/>
      <c r="I31" s="21">
        <v>0.05</v>
      </c>
      <c r="J31" s="23"/>
      <c r="K31" s="21">
        <v>0</v>
      </c>
      <c r="L31" s="20">
        <f>""</f>
      </c>
      <c r="M31" s="21">
        <v>0</v>
      </c>
      <c r="N31" s="20">
        <f>""</f>
      </c>
      <c r="O31" s="13"/>
    </row>
    <row r="32" spans="1:15" ht="45" customHeight="1">
      <c r="A32" s="15" t="s">
        <v>14</v>
      </c>
      <c r="B32" s="16" t="str">
        <f>"Округ №6 (№ 6)"</f>
        <v>Округ №6 (№ 6)</v>
      </c>
      <c r="C32" s="16" t="str">
        <f>"Добрин Владимир Андреевич"</f>
        <v>Добрин Владимир Андреевич</v>
      </c>
      <c r="D32" s="17">
        <v>1.5</v>
      </c>
      <c r="E32" s="17"/>
      <c r="F32" s="16">
        <f>""</f>
      </c>
      <c r="G32" s="17"/>
      <c r="H32" s="18"/>
      <c r="I32" s="17">
        <v>0</v>
      </c>
      <c r="J32" s="19"/>
      <c r="K32" s="17"/>
      <c r="L32" s="16">
        <f>""</f>
      </c>
      <c r="M32" s="17"/>
      <c r="N32" s="16">
        <f>""</f>
      </c>
      <c r="O32" s="13"/>
    </row>
    <row r="33" spans="1:15" ht="30" customHeight="1">
      <c r="A33" s="14" t="s">
        <v>6</v>
      </c>
      <c r="B33" s="20">
        <f>""</f>
      </c>
      <c r="C33" s="20" t="str">
        <f>"Итого по кандидату"</f>
        <v>Итого по кандидату</v>
      </c>
      <c r="D33" s="21">
        <v>1.5</v>
      </c>
      <c r="E33" s="21">
        <v>0</v>
      </c>
      <c r="F33" s="20">
        <f>""</f>
      </c>
      <c r="G33" s="21">
        <v>0</v>
      </c>
      <c r="H33" s="22"/>
      <c r="I33" s="21">
        <v>0</v>
      </c>
      <c r="J33" s="23"/>
      <c r="K33" s="21">
        <v>0</v>
      </c>
      <c r="L33" s="20">
        <f>""</f>
      </c>
      <c r="M33" s="21">
        <v>0</v>
      </c>
      <c r="N33" s="20">
        <f>""</f>
      </c>
      <c r="O33" s="13"/>
    </row>
    <row r="34" spans="1:15" ht="75" customHeight="1">
      <c r="A34" s="14" t="s">
        <v>6</v>
      </c>
      <c r="B34" s="20">
        <f>""</f>
      </c>
      <c r="C34" s="20" t="str">
        <f>"Избирательный округ (Округ №6 (№ 6)), всего"</f>
        <v>Избирательный округ (Округ №6 (№ 6)), всего</v>
      </c>
      <c r="D34" s="21">
        <v>1.55</v>
      </c>
      <c r="E34" s="21">
        <v>0</v>
      </c>
      <c r="F34" s="20">
        <f>""</f>
      </c>
      <c r="G34" s="21">
        <v>0</v>
      </c>
      <c r="H34" s="22"/>
      <c r="I34" s="21">
        <v>0.05</v>
      </c>
      <c r="J34" s="23"/>
      <c r="K34" s="21">
        <v>0</v>
      </c>
      <c r="L34" s="20">
        <f>""</f>
      </c>
      <c r="M34" s="21">
        <v>0</v>
      </c>
      <c r="N34" s="20">
        <f>""</f>
      </c>
      <c r="O34" s="13"/>
    </row>
    <row r="35" spans="1:15" ht="45" customHeight="1">
      <c r="A35" s="15" t="s">
        <v>15</v>
      </c>
      <c r="B35" s="16" t="str">
        <f>"Округ №9 (№ 9)"</f>
        <v>Округ №9 (№ 9)</v>
      </c>
      <c r="C35" s="16" t="str">
        <f>"Глухов Павел Сергеевич"</f>
        <v>Глухов Павел Сергеевич</v>
      </c>
      <c r="D35" s="17">
        <v>0.05</v>
      </c>
      <c r="E35" s="17"/>
      <c r="F35" s="16">
        <f>""</f>
      </c>
      <c r="G35" s="17"/>
      <c r="H35" s="18"/>
      <c r="I35" s="17">
        <v>0</v>
      </c>
      <c r="J35" s="19"/>
      <c r="K35" s="17"/>
      <c r="L35" s="16">
        <f>""</f>
      </c>
      <c r="M35" s="17"/>
      <c r="N35" s="16">
        <f>""</f>
      </c>
      <c r="O35" s="13"/>
    </row>
    <row r="36" spans="1:15" ht="30" customHeight="1">
      <c r="A36" s="14" t="s">
        <v>6</v>
      </c>
      <c r="B36" s="20">
        <f>""</f>
      </c>
      <c r="C36" s="20" t="str">
        <f>"Итого по кандидату"</f>
        <v>Итого по кандидату</v>
      </c>
      <c r="D36" s="21">
        <v>0.05</v>
      </c>
      <c r="E36" s="21">
        <v>0</v>
      </c>
      <c r="F36" s="20">
        <f>""</f>
      </c>
      <c r="G36" s="21">
        <v>0</v>
      </c>
      <c r="H36" s="22"/>
      <c r="I36" s="21">
        <v>0</v>
      </c>
      <c r="J36" s="23"/>
      <c r="K36" s="21">
        <v>0</v>
      </c>
      <c r="L36" s="20">
        <f>""</f>
      </c>
      <c r="M36" s="21">
        <v>0</v>
      </c>
      <c r="N36" s="20">
        <f>""</f>
      </c>
      <c r="O36" s="13"/>
    </row>
    <row r="37" spans="1:15" ht="75" customHeight="1">
      <c r="A37" s="14" t="s">
        <v>6</v>
      </c>
      <c r="B37" s="20">
        <f>""</f>
      </c>
      <c r="C37" s="20" t="str">
        <f>"Избирательный округ (Округ №9 (№ 9)), всего"</f>
        <v>Избирательный округ (Округ №9 (№ 9)), всего</v>
      </c>
      <c r="D37" s="21">
        <v>0.05</v>
      </c>
      <c r="E37" s="21">
        <v>0</v>
      </c>
      <c r="F37" s="20">
        <f>""</f>
      </c>
      <c r="G37" s="21">
        <v>0</v>
      </c>
      <c r="H37" s="22"/>
      <c r="I37" s="21">
        <v>0</v>
      </c>
      <c r="J37" s="23"/>
      <c r="K37" s="21">
        <v>0</v>
      </c>
      <c r="L37" s="20">
        <f>""</f>
      </c>
      <c r="M37" s="21">
        <v>0</v>
      </c>
      <c r="N37" s="20">
        <f>""</f>
      </c>
      <c r="O37" s="13"/>
    </row>
    <row r="38" spans="1:15" ht="45" customHeight="1">
      <c r="A38" s="15" t="s">
        <v>16</v>
      </c>
      <c r="B38" s="16" t="str">
        <f>"Округ №10 (№ 10)"</f>
        <v>Округ №10 (№ 10)</v>
      </c>
      <c r="C38" s="16" t="str">
        <f>"Тесленко Татьяна Николаевна"</f>
        <v>Тесленко Татьяна Николаевна</v>
      </c>
      <c r="D38" s="17">
        <v>0.05</v>
      </c>
      <c r="E38" s="17"/>
      <c r="F38" s="16">
        <f>""</f>
      </c>
      <c r="G38" s="17"/>
      <c r="H38" s="18"/>
      <c r="I38" s="17">
        <v>0.05</v>
      </c>
      <c r="J38" s="19"/>
      <c r="K38" s="17"/>
      <c r="L38" s="16">
        <f>""</f>
      </c>
      <c r="M38" s="17"/>
      <c r="N38" s="16">
        <f>""</f>
      </c>
      <c r="O38" s="13"/>
    </row>
    <row r="39" spans="1:15" ht="30" customHeight="1">
      <c r="A39" s="14" t="s">
        <v>6</v>
      </c>
      <c r="B39" s="20">
        <f>""</f>
      </c>
      <c r="C39" s="20" t="str">
        <f>"Итого по кандидату"</f>
        <v>Итого по кандидату</v>
      </c>
      <c r="D39" s="21">
        <v>0.05</v>
      </c>
      <c r="E39" s="21">
        <v>0</v>
      </c>
      <c r="F39" s="20">
        <f>""</f>
      </c>
      <c r="G39" s="21">
        <v>0</v>
      </c>
      <c r="H39" s="22"/>
      <c r="I39" s="21">
        <v>0.05</v>
      </c>
      <c r="J39" s="23"/>
      <c r="K39" s="21">
        <v>0</v>
      </c>
      <c r="L39" s="20">
        <f>""</f>
      </c>
      <c r="M39" s="21">
        <v>0</v>
      </c>
      <c r="N39" s="20">
        <f>""</f>
      </c>
      <c r="O39" s="13"/>
    </row>
    <row r="40" spans="1:15" ht="75" customHeight="1">
      <c r="A40" s="14" t="s">
        <v>6</v>
      </c>
      <c r="B40" s="20">
        <f>""</f>
      </c>
      <c r="C40" s="20" t="str">
        <f>"Избирательный округ (Округ №10 (№ 10)), всего"</f>
        <v>Избирательный округ (Округ №10 (№ 10)), всего</v>
      </c>
      <c r="D40" s="21">
        <v>0.05</v>
      </c>
      <c r="E40" s="21">
        <v>0</v>
      </c>
      <c r="F40" s="20">
        <f>""</f>
      </c>
      <c r="G40" s="21">
        <v>0</v>
      </c>
      <c r="H40" s="22"/>
      <c r="I40" s="21">
        <v>0.05</v>
      </c>
      <c r="J40" s="23"/>
      <c r="K40" s="21">
        <v>0</v>
      </c>
      <c r="L40" s="20">
        <f>""</f>
      </c>
      <c r="M40" s="21">
        <v>0</v>
      </c>
      <c r="N40" s="20">
        <f>""</f>
      </c>
      <c r="O40" s="13"/>
    </row>
    <row r="41" spans="1:15" ht="60" customHeight="1">
      <c r="A41" s="15" t="s">
        <v>17</v>
      </c>
      <c r="B41" s="16" t="str">
        <f>"Округ №11 (№ 11)"</f>
        <v>Округ №11 (№ 11)</v>
      </c>
      <c r="C41" s="16" t="str">
        <f>"Кальчук Анастасия Александровна"</f>
        <v>Кальчук Анастасия Александровна</v>
      </c>
      <c r="D41" s="17">
        <v>0.05</v>
      </c>
      <c r="E41" s="17"/>
      <c r="F41" s="16">
        <f>""</f>
      </c>
      <c r="G41" s="17"/>
      <c r="H41" s="18"/>
      <c r="I41" s="17">
        <v>0.05</v>
      </c>
      <c r="J41" s="19"/>
      <c r="K41" s="17"/>
      <c r="L41" s="16">
        <f>""</f>
      </c>
      <c r="M41" s="17"/>
      <c r="N41" s="16">
        <f>""</f>
      </c>
      <c r="O41" s="13"/>
    </row>
    <row r="42" spans="1:15" ht="30" customHeight="1">
      <c r="A42" s="14" t="s">
        <v>6</v>
      </c>
      <c r="B42" s="20">
        <f>""</f>
      </c>
      <c r="C42" s="20" t="str">
        <f>"Итого по кандидату"</f>
        <v>Итого по кандидату</v>
      </c>
      <c r="D42" s="21">
        <v>0.05</v>
      </c>
      <c r="E42" s="21">
        <v>0</v>
      </c>
      <c r="F42" s="20">
        <f>""</f>
      </c>
      <c r="G42" s="21">
        <v>0</v>
      </c>
      <c r="H42" s="22"/>
      <c r="I42" s="21">
        <v>0.05</v>
      </c>
      <c r="J42" s="23"/>
      <c r="K42" s="21">
        <v>0</v>
      </c>
      <c r="L42" s="20">
        <f>""</f>
      </c>
      <c r="M42" s="21">
        <v>0</v>
      </c>
      <c r="N42" s="20">
        <f>""</f>
      </c>
      <c r="O42" s="13"/>
    </row>
    <row r="43" spans="1:15" ht="75" customHeight="1">
      <c r="A43" s="14" t="s">
        <v>6</v>
      </c>
      <c r="B43" s="20">
        <f>""</f>
      </c>
      <c r="C43" s="20" t="str">
        <f>"Избирательный округ (Округ №11 (№ 11)), всего"</f>
        <v>Избирательный округ (Округ №11 (№ 11)), всего</v>
      </c>
      <c r="D43" s="21">
        <v>0.05</v>
      </c>
      <c r="E43" s="21">
        <v>0</v>
      </c>
      <c r="F43" s="20">
        <f>""</f>
      </c>
      <c r="G43" s="21">
        <v>0</v>
      </c>
      <c r="H43" s="22"/>
      <c r="I43" s="21">
        <v>0.05</v>
      </c>
      <c r="J43" s="23"/>
      <c r="K43" s="21">
        <v>0</v>
      </c>
      <c r="L43" s="20">
        <f>""</f>
      </c>
      <c r="M43" s="21">
        <v>0</v>
      </c>
      <c r="N43" s="20">
        <f>""</f>
      </c>
      <c r="O43" s="13"/>
    </row>
    <row r="44" spans="1:15" ht="45" customHeight="1">
      <c r="A44" s="15" t="s">
        <v>18</v>
      </c>
      <c r="B44" s="16" t="str">
        <f>"Округ №12 (№ 12)"</f>
        <v>Округ №12 (№ 12)</v>
      </c>
      <c r="C44" s="16" t="str">
        <f>"Семенова Александра Николаевна"</f>
        <v>Семенова Александра Николаевна</v>
      </c>
      <c r="D44" s="17">
        <v>0.05</v>
      </c>
      <c r="E44" s="17"/>
      <c r="F44" s="16">
        <f>""</f>
      </c>
      <c r="G44" s="17"/>
      <c r="H44" s="18"/>
      <c r="I44" s="17">
        <v>0.02</v>
      </c>
      <c r="J44" s="19"/>
      <c r="K44" s="17"/>
      <c r="L44" s="16">
        <f>""</f>
      </c>
      <c r="M44" s="17"/>
      <c r="N44" s="16">
        <f>""</f>
      </c>
      <c r="O44" s="13"/>
    </row>
    <row r="45" spans="1:15" ht="30" customHeight="1">
      <c r="A45" s="14" t="s">
        <v>6</v>
      </c>
      <c r="B45" s="20">
        <f>""</f>
      </c>
      <c r="C45" s="20" t="str">
        <f>"Итого по кандидату"</f>
        <v>Итого по кандидату</v>
      </c>
      <c r="D45" s="21">
        <v>0.05</v>
      </c>
      <c r="E45" s="21">
        <v>0</v>
      </c>
      <c r="F45" s="20">
        <f>""</f>
      </c>
      <c r="G45" s="21">
        <v>0</v>
      </c>
      <c r="H45" s="22"/>
      <c r="I45" s="21">
        <v>0.02</v>
      </c>
      <c r="J45" s="23"/>
      <c r="K45" s="21">
        <v>0</v>
      </c>
      <c r="L45" s="20">
        <f>""</f>
      </c>
      <c r="M45" s="21">
        <v>0</v>
      </c>
      <c r="N45" s="20">
        <f>""</f>
      </c>
      <c r="O45" s="13"/>
    </row>
    <row r="46" spans="1:15" ht="75" customHeight="1">
      <c r="A46" s="14" t="s">
        <v>6</v>
      </c>
      <c r="B46" s="20">
        <f>""</f>
      </c>
      <c r="C46" s="20" t="str">
        <f>"Избирательный округ (Округ №12 (№ 12)), всего"</f>
        <v>Избирательный округ (Округ №12 (№ 12)), всего</v>
      </c>
      <c r="D46" s="21">
        <v>0.05</v>
      </c>
      <c r="E46" s="21">
        <v>0</v>
      </c>
      <c r="F46" s="20">
        <f>""</f>
      </c>
      <c r="G46" s="21">
        <v>0</v>
      </c>
      <c r="H46" s="22"/>
      <c r="I46" s="21">
        <v>0.02</v>
      </c>
      <c r="J46" s="23"/>
      <c r="K46" s="21">
        <v>0</v>
      </c>
      <c r="L46" s="20">
        <f>""</f>
      </c>
      <c r="M46" s="21">
        <v>0</v>
      </c>
      <c r="N46" s="20">
        <f>""</f>
      </c>
      <c r="O46" s="13"/>
    </row>
    <row r="47" spans="1:15" ht="60" customHeight="1">
      <c r="A47" s="15" t="s">
        <v>19</v>
      </c>
      <c r="B47" s="16" t="str">
        <f>"Округ №13 (№ 13)"</f>
        <v>Округ №13 (№ 13)</v>
      </c>
      <c r="C47" s="16" t="str">
        <f>"Старухина Юлия Константиновна"</f>
        <v>Старухина Юлия Константиновна</v>
      </c>
      <c r="D47" s="17">
        <v>0.05</v>
      </c>
      <c r="E47" s="17"/>
      <c r="F47" s="16">
        <f>""</f>
      </c>
      <c r="G47" s="17"/>
      <c r="H47" s="18"/>
      <c r="I47" s="17">
        <v>0</v>
      </c>
      <c r="J47" s="19"/>
      <c r="K47" s="17"/>
      <c r="L47" s="16">
        <f>""</f>
      </c>
      <c r="M47" s="17"/>
      <c r="N47" s="16">
        <f>""</f>
      </c>
      <c r="O47" s="13"/>
    </row>
    <row r="48" spans="1:15" ht="30" customHeight="1">
      <c r="A48" s="14" t="s">
        <v>6</v>
      </c>
      <c r="B48" s="20">
        <f>""</f>
      </c>
      <c r="C48" s="20" t="str">
        <f>"Итого по кандидату"</f>
        <v>Итого по кандидату</v>
      </c>
      <c r="D48" s="21">
        <v>0.05</v>
      </c>
      <c r="E48" s="21">
        <v>0</v>
      </c>
      <c r="F48" s="20">
        <f>""</f>
      </c>
      <c r="G48" s="21">
        <v>0</v>
      </c>
      <c r="H48" s="22"/>
      <c r="I48" s="21">
        <v>0</v>
      </c>
      <c r="J48" s="23"/>
      <c r="K48" s="21">
        <v>0</v>
      </c>
      <c r="L48" s="20">
        <f>""</f>
      </c>
      <c r="M48" s="21">
        <v>0</v>
      </c>
      <c r="N48" s="20">
        <f>""</f>
      </c>
      <c r="O48" s="13"/>
    </row>
    <row r="49" spans="1:15" ht="75" customHeight="1">
      <c r="A49" s="14" t="s">
        <v>6</v>
      </c>
      <c r="B49" s="20">
        <f>""</f>
      </c>
      <c r="C49" s="20" t="str">
        <f>"Избирательный округ (Округ №13 (№ 13)), всего"</f>
        <v>Избирательный округ (Округ №13 (№ 13)), всего</v>
      </c>
      <c r="D49" s="21">
        <v>0.05</v>
      </c>
      <c r="E49" s="21">
        <v>0</v>
      </c>
      <c r="F49" s="20">
        <f>""</f>
      </c>
      <c r="G49" s="21">
        <v>0</v>
      </c>
      <c r="H49" s="22"/>
      <c r="I49" s="21">
        <v>0</v>
      </c>
      <c r="J49" s="23"/>
      <c r="K49" s="21">
        <v>0</v>
      </c>
      <c r="L49" s="20">
        <f>""</f>
      </c>
      <c r="M49" s="21">
        <v>0</v>
      </c>
      <c r="N49" s="20">
        <f>""</f>
      </c>
      <c r="O49" s="13"/>
    </row>
    <row r="50" spans="1:15" ht="60" customHeight="1">
      <c r="A50" s="15" t="s">
        <v>20</v>
      </c>
      <c r="B50" s="16" t="str">
        <f>"Округ №14 (№ 14)"</f>
        <v>Округ №14 (№ 14)</v>
      </c>
      <c r="C50" s="16" t="str">
        <f>"Киналиев Нурлан Константинович"</f>
        <v>Киналиев Нурлан Константинович</v>
      </c>
      <c r="D50" s="17">
        <v>0.05</v>
      </c>
      <c r="E50" s="17"/>
      <c r="F50" s="16">
        <f>""</f>
      </c>
      <c r="G50" s="17"/>
      <c r="H50" s="18"/>
      <c r="I50" s="17">
        <v>0.02</v>
      </c>
      <c r="J50" s="19"/>
      <c r="K50" s="17"/>
      <c r="L50" s="16">
        <f>""</f>
      </c>
      <c r="M50" s="17"/>
      <c r="N50" s="16">
        <f>""</f>
      </c>
      <c r="O50" s="13"/>
    </row>
    <row r="51" spans="1:15" ht="30" customHeight="1">
      <c r="A51" s="14" t="s">
        <v>6</v>
      </c>
      <c r="B51" s="20">
        <f>""</f>
      </c>
      <c r="C51" s="20" t="str">
        <f>"Итого по кандидату"</f>
        <v>Итого по кандидату</v>
      </c>
      <c r="D51" s="21">
        <v>0.05</v>
      </c>
      <c r="E51" s="21">
        <v>0</v>
      </c>
      <c r="F51" s="20">
        <f>""</f>
      </c>
      <c r="G51" s="21">
        <v>0</v>
      </c>
      <c r="H51" s="22"/>
      <c r="I51" s="21">
        <v>0.02</v>
      </c>
      <c r="J51" s="23"/>
      <c r="K51" s="21">
        <v>0</v>
      </c>
      <c r="L51" s="20">
        <f>""</f>
      </c>
      <c r="M51" s="21">
        <v>0</v>
      </c>
      <c r="N51" s="20">
        <f>""</f>
      </c>
      <c r="O51" s="13"/>
    </row>
    <row r="52" spans="1:15" ht="60" customHeight="1">
      <c r="A52" s="15" t="s">
        <v>21</v>
      </c>
      <c r="B52" s="16" t="str">
        <f>"Округ №14 (№ 14)"</f>
        <v>Округ №14 (№ 14)</v>
      </c>
      <c r="C52" s="16" t="str">
        <f>"Широков Алексей Геннадьевич"</f>
        <v>Широков Алексей Геннадьевич</v>
      </c>
      <c r="D52" s="17">
        <v>1.5</v>
      </c>
      <c r="E52" s="17"/>
      <c r="F52" s="16">
        <f>""</f>
      </c>
      <c r="G52" s="17"/>
      <c r="H52" s="18"/>
      <c r="I52" s="17">
        <v>0</v>
      </c>
      <c r="J52" s="19"/>
      <c r="K52" s="17"/>
      <c r="L52" s="16">
        <f>""</f>
      </c>
      <c r="M52" s="17"/>
      <c r="N52" s="16">
        <f>""</f>
      </c>
      <c r="O52" s="13"/>
    </row>
    <row r="53" spans="1:15" ht="30" customHeight="1">
      <c r="A53" s="14" t="s">
        <v>6</v>
      </c>
      <c r="B53" s="20">
        <f>""</f>
      </c>
      <c r="C53" s="20" t="str">
        <f>"Итого по кандидату"</f>
        <v>Итого по кандидату</v>
      </c>
      <c r="D53" s="21">
        <v>1.5</v>
      </c>
      <c r="E53" s="21">
        <v>0</v>
      </c>
      <c r="F53" s="20">
        <f>""</f>
      </c>
      <c r="G53" s="21">
        <v>0</v>
      </c>
      <c r="H53" s="22"/>
      <c r="I53" s="21">
        <v>0</v>
      </c>
      <c r="J53" s="23"/>
      <c r="K53" s="21">
        <v>0</v>
      </c>
      <c r="L53" s="20">
        <f>""</f>
      </c>
      <c r="M53" s="21">
        <v>0</v>
      </c>
      <c r="N53" s="20">
        <f>""</f>
      </c>
      <c r="O53" s="13"/>
    </row>
    <row r="54" spans="1:15" ht="75" customHeight="1">
      <c r="A54" s="14" t="s">
        <v>6</v>
      </c>
      <c r="B54" s="20">
        <f>""</f>
      </c>
      <c r="C54" s="20" t="str">
        <f>"Избирательный округ (Округ №14 (№ 14)), всего"</f>
        <v>Избирательный округ (Округ №14 (№ 14)), всего</v>
      </c>
      <c r="D54" s="21">
        <v>1.55</v>
      </c>
      <c r="E54" s="21">
        <v>0</v>
      </c>
      <c r="F54" s="20">
        <f>""</f>
      </c>
      <c r="G54" s="21">
        <v>0</v>
      </c>
      <c r="H54" s="22"/>
      <c r="I54" s="21">
        <v>0.02</v>
      </c>
      <c r="J54" s="23"/>
      <c r="K54" s="21">
        <v>0</v>
      </c>
      <c r="L54" s="20">
        <f>""</f>
      </c>
      <c r="M54" s="21">
        <v>0</v>
      </c>
      <c r="N54" s="20">
        <f>""</f>
      </c>
      <c r="O54" s="13"/>
    </row>
    <row r="55" spans="1:15" ht="45" customHeight="1">
      <c r="A55" s="15" t="s">
        <v>22</v>
      </c>
      <c r="B55" s="16" t="str">
        <f>"Округ №15 (№ 15)"</f>
        <v>Округ №15 (№ 15)</v>
      </c>
      <c r="C55" s="16" t="str">
        <f>"Нечаев Владимир Алексеевич"</f>
        <v>Нечаев Владимир Алексеевич</v>
      </c>
      <c r="D55" s="17">
        <v>10</v>
      </c>
      <c r="E55" s="17"/>
      <c r="F55" s="16">
        <f>""</f>
      </c>
      <c r="G55" s="17"/>
      <c r="H55" s="18"/>
      <c r="I55" s="17">
        <v>0</v>
      </c>
      <c r="J55" s="19"/>
      <c r="K55" s="17"/>
      <c r="L55" s="16">
        <f>""</f>
      </c>
      <c r="M55" s="17"/>
      <c r="N55" s="16">
        <f>""</f>
      </c>
      <c r="O55" s="13"/>
    </row>
    <row r="56" spans="1:15" ht="30" customHeight="1">
      <c r="A56" s="14" t="s">
        <v>6</v>
      </c>
      <c r="B56" s="20">
        <f>""</f>
      </c>
      <c r="C56" s="20" t="str">
        <f>"Итого по кандидату"</f>
        <v>Итого по кандидату</v>
      </c>
      <c r="D56" s="21">
        <v>10</v>
      </c>
      <c r="E56" s="21">
        <v>0</v>
      </c>
      <c r="F56" s="20">
        <f>""</f>
      </c>
      <c r="G56" s="21">
        <v>0</v>
      </c>
      <c r="H56" s="22"/>
      <c r="I56" s="21">
        <v>0</v>
      </c>
      <c r="J56" s="23"/>
      <c r="K56" s="21">
        <v>0</v>
      </c>
      <c r="L56" s="20">
        <f>""</f>
      </c>
      <c r="M56" s="21">
        <v>0</v>
      </c>
      <c r="N56" s="20">
        <f>""</f>
      </c>
      <c r="O56" s="13"/>
    </row>
    <row r="57" spans="1:15" ht="45" customHeight="1">
      <c r="A57" s="15" t="s">
        <v>23</v>
      </c>
      <c r="B57" s="16" t="str">
        <f>"Округ №15 (№ 15)"</f>
        <v>Округ №15 (№ 15)</v>
      </c>
      <c r="C57" s="16" t="str">
        <f>"Шенин Василий Михайлович"</f>
        <v>Шенин Василий Михайлович</v>
      </c>
      <c r="D57" s="17">
        <v>1.5</v>
      </c>
      <c r="E57" s="17"/>
      <c r="F57" s="16">
        <f>""</f>
      </c>
      <c r="G57" s="17"/>
      <c r="H57" s="18"/>
      <c r="I57" s="17">
        <v>0.02</v>
      </c>
      <c r="J57" s="19"/>
      <c r="K57" s="17"/>
      <c r="L57" s="16">
        <f>""</f>
      </c>
      <c r="M57" s="17"/>
      <c r="N57" s="16">
        <f>""</f>
      </c>
      <c r="O57" s="13"/>
    </row>
    <row r="58" spans="1:15" ht="30" customHeight="1">
      <c r="A58" s="14" t="s">
        <v>6</v>
      </c>
      <c r="B58" s="20">
        <f>""</f>
      </c>
      <c r="C58" s="20" t="str">
        <f>"Итого по кандидату"</f>
        <v>Итого по кандидату</v>
      </c>
      <c r="D58" s="21">
        <v>1.5</v>
      </c>
      <c r="E58" s="21">
        <v>0</v>
      </c>
      <c r="F58" s="20">
        <f>""</f>
      </c>
      <c r="G58" s="21">
        <v>0</v>
      </c>
      <c r="H58" s="22"/>
      <c r="I58" s="21">
        <v>0.02</v>
      </c>
      <c r="J58" s="23"/>
      <c r="K58" s="21">
        <v>0</v>
      </c>
      <c r="L58" s="20">
        <f>""</f>
      </c>
      <c r="M58" s="21">
        <v>0</v>
      </c>
      <c r="N58" s="20">
        <f>""</f>
      </c>
      <c r="O58" s="13"/>
    </row>
    <row r="59" spans="1:15" ht="75" customHeight="1">
      <c r="A59" s="14" t="s">
        <v>6</v>
      </c>
      <c r="B59" s="20">
        <f>""</f>
      </c>
      <c r="C59" s="20" t="str">
        <f>"Избирательный округ (Округ №15 (№ 15)), всего"</f>
        <v>Избирательный округ (Округ №15 (№ 15)), всего</v>
      </c>
      <c r="D59" s="21">
        <v>11.5</v>
      </c>
      <c r="E59" s="21">
        <v>0</v>
      </c>
      <c r="F59" s="20">
        <f>""</f>
      </c>
      <c r="G59" s="21">
        <v>0</v>
      </c>
      <c r="H59" s="22"/>
      <c r="I59" s="21">
        <v>0.02</v>
      </c>
      <c r="J59" s="23"/>
      <c r="K59" s="21">
        <v>0</v>
      </c>
      <c r="L59" s="20">
        <f>""</f>
      </c>
      <c r="M59" s="21">
        <v>0</v>
      </c>
      <c r="N59" s="20">
        <f>""</f>
      </c>
      <c r="O59" s="13"/>
    </row>
    <row r="60" spans="1:15" ht="15">
      <c r="A60" s="14" t="s">
        <v>6</v>
      </c>
      <c r="B60" s="20">
        <f>""</f>
      </c>
      <c r="C60" s="20" t="str">
        <f>"Итого"</f>
        <v>Итого</v>
      </c>
      <c r="D60" s="21">
        <v>19.65</v>
      </c>
      <c r="E60" s="21">
        <v>0</v>
      </c>
      <c r="F60" s="20">
        <f>""</f>
      </c>
      <c r="G60" s="21">
        <v>0</v>
      </c>
      <c r="H60" s="22">
        <v>0</v>
      </c>
      <c r="I60" s="21">
        <v>0.31</v>
      </c>
      <c r="J60" s="23"/>
      <c r="K60" s="21">
        <v>0</v>
      </c>
      <c r="L60" s="20">
        <f>""</f>
      </c>
      <c r="M60" s="21">
        <v>0</v>
      </c>
      <c r="N60" s="20">
        <f>""</f>
      </c>
      <c r="O60" s="13"/>
    </row>
    <row r="61" ht="15">
      <c r="O61" s="13"/>
    </row>
    <row r="63" spans="1:14" ht="15">
      <c r="A63" s="24" t="s">
        <v>24</v>
      </c>
      <c r="B63" s="24"/>
      <c r="C63" s="24"/>
      <c r="D63" s="24"/>
      <c r="E63" s="24"/>
      <c r="G63" s="26"/>
      <c r="H63" s="26"/>
      <c r="L63" s="28" t="s">
        <v>27</v>
      </c>
      <c r="M63" s="28"/>
      <c r="N63" s="28"/>
    </row>
    <row r="64" spans="1:14" ht="30" customHeight="1">
      <c r="A64" s="25" t="s">
        <v>25</v>
      </c>
      <c r="B64" s="25"/>
      <c r="C64" s="25"/>
      <c r="D64" s="25"/>
      <c r="E64" s="25"/>
      <c r="G64" s="27" t="s">
        <v>26</v>
      </c>
      <c r="H64" s="27"/>
      <c r="L64" s="29" t="s">
        <v>28</v>
      </c>
      <c r="M64" s="29"/>
      <c r="N64" s="29"/>
    </row>
  </sheetData>
  <sheetProtection/>
  <mergeCells count="25">
    <mergeCell ref="A63:E63"/>
    <mergeCell ref="A64:E64"/>
    <mergeCell ref="G63:H63"/>
    <mergeCell ref="G64:H64"/>
    <mergeCell ref="L63:N63"/>
    <mergeCell ref="L64:N64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2023-08-15T09:15:06Z</dcterms:created>
  <dcterms:modified xsi:type="dcterms:W3CDTF">2023-08-15T09:16:04Z</dcterms:modified>
  <cp:category/>
  <cp:version/>
  <cp:contentType/>
  <cp:contentStatus/>
</cp:coreProperties>
</file>